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Analysis" sheetId="1" r:id="rId4"/>
  </sheets>
  <definedNames/>
  <calcPr/>
</workbook>
</file>

<file path=xl/sharedStrings.xml><?xml version="1.0" encoding="utf-8"?>
<sst xmlns="http://schemas.openxmlformats.org/spreadsheetml/2006/main" count="54" uniqueCount="54">
  <si>
    <t>DEAL ANALYZER</t>
  </si>
  <si>
    <t>Moderndadtopics.com</t>
  </si>
  <si>
    <t>Debt Terms</t>
  </si>
  <si>
    <t>20% Down, 4% 30 year fixed</t>
  </si>
  <si>
    <t>Property Description</t>
  </si>
  <si>
    <t>House 1</t>
  </si>
  <si>
    <t>List Price</t>
  </si>
  <si>
    <t>Purchase Price</t>
  </si>
  <si>
    <t>Down Payment</t>
  </si>
  <si>
    <t>loan amount</t>
  </si>
  <si>
    <t>Rehab Costs</t>
  </si>
  <si>
    <t>Assumptions</t>
  </si>
  <si>
    <t>Closing Costs</t>
  </si>
  <si>
    <t>3% Appreciation</t>
  </si>
  <si>
    <t>Expected Rent Year 1-5</t>
  </si>
  <si>
    <t>CapEx $100 per month</t>
  </si>
  <si>
    <t>Expected Rent Year 6-10</t>
  </si>
  <si>
    <t>20% Down</t>
  </si>
  <si>
    <t>Mortgage Payment (P&amp;I)</t>
  </si>
  <si>
    <t>30 Year Fixed Rate Mortgage at 4%</t>
  </si>
  <si>
    <t>Total Cash to close</t>
  </si>
  <si>
    <t>8% Property Management Fee</t>
  </si>
  <si>
    <t>90% Occupancy Rate</t>
  </si>
  <si>
    <t>Expected Monthly Costs 1 to 5</t>
  </si>
  <si>
    <t>5% for closing costs to buy</t>
  </si>
  <si>
    <t>Expected Monthly Costs 6 to 10</t>
  </si>
  <si>
    <t>10% closing costs to sell</t>
  </si>
  <si>
    <t>Monthly Cash Flow 1 to 5</t>
  </si>
  <si>
    <t>Monthly Cash Flow 6 to 10</t>
  </si>
  <si>
    <t>You need to enter these numbers depending on your deal</t>
  </si>
  <si>
    <t>Annual Cash Flow 1 to 5 (90% Occupancy)</t>
  </si>
  <si>
    <t>Annual Cash Flow 6 to 10 (90% Occupancy)</t>
  </si>
  <si>
    <t>Cash on Cash</t>
  </si>
  <si>
    <t>Taxes (monthly)</t>
  </si>
  <si>
    <t>Ins (Monthly)</t>
  </si>
  <si>
    <t>Property managment</t>
  </si>
  <si>
    <t>Hard Costs</t>
  </si>
  <si>
    <t>LTV</t>
  </si>
  <si>
    <t>DSCR</t>
  </si>
  <si>
    <t>5 year ROI</t>
  </si>
  <si>
    <t>Start Price</t>
  </si>
  <si>
    <t>Appreciation 1</t>
  </si>
  <si>
    <t>Appreciation 2</t>
  </si>
  <si>
    <t>Appreciation 3</t>
  </si>
  <si>
    <t>Appreciation 4</t>
  </si>
  <si>
    <t>Appreciation 5</t>
  </si>
  <si>
    <t>Sale Price 5 year</t>
  </si>
  <si>
    <t>Selling Cost - 5 year</t>
  </si>
  <si>
    <t>Payoff of Note 5 year</t>
  </si>
  <si>
    <t>Total Investment</t>
  </si>
  <si>
    <t>Sale Profit 5 year</t>
  </si>
  <si>
    <t>5 year Cash Flow</t>
  </si>
  <si>
    <t>Sale Profit</t>
  </si>
  <si>
    <t>Total 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</si>
</sst>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</font>
    <font>
      <b/>
      <sz val="14.0"/>
    </font>
    <font>
      <sz val="11.0"/>
      <color rgb="FF000000"/>
      <name val="Calibri"/>
    </font>
    <font>
      <b/>
      <sz val="24.0"/>
      <color rgb="FF000000"/>
      <name val="Calibri"/>
    </font>
    <font>
      <u/>
      <sz val="24.0"/>
      <color rgb="FF1155CC"/>
      <name val="Calibri"/>
    </font>
    <font/>
    <font>
      <sz val="11.0"/>
      <color rgb="FF000000"/>
      <name val="Arial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B7B7B7"/>
        <bgColor rgb="FFB7B7B7"/>
      </patternFill>
    </fill>
    <fill>
      <patternFill patternType="solid">
        <fgColor rgb="FF00FF00"/>
        <bgColor rgb="FF00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vertical="bottom" wrapText="1"/>
    </xf>
    <xf borderId="0" fillId="0" fontId="3" numFmtId="0" xfId="0" applyAlignment="1" applyFont="1">
      <alignment readingOrder="0" shrinkToFit="0" vertical="bottom" wrapText="1"/>
    </xf>
    <xf borderId="0" fillId="0" fontId="4" numFmtId="0" xfId="0" applyAlignment="1" applyFont="1">
      <alignment readingOrder="0" shrinkToFit="0" vertical="bottom" wrapText="1"/>
    </xf>
    <xf borderId="0" fillId="0" fontId="2" numFmtId="0" xfId="0" applyAlignment="1" applyFont="1">
      <alignment shrinkToFit="0" vertical="bottom" wrapText="1"/>
    </xf>
    <xf borderId="0" fillId="2" fontId="2" numFmtId="0" xfId="0" applyAlignment="1" applyFill="1" applyFont="1">
      <alignment readingOrder="0" shrinkToFit="0" vertical="bottom" wrapText="1"/>
    </xf>
    <xf borderId="1" fillId="3" fontId="2" numFmtId="0" xfId="0" applyAlignment="1" applyBorder="1" applyFill="1" applyFont="1">
      <alignment readingOrder="0" shrinkToFit="0" vertical="bottom" wrapText="1"/>
    </xf>
    <xf borderId="1" fillId="0" fontId="5" numFmtId="0" xfId="0" applyAlignment="1" applyBorder="1" applyFont="1">
      <alignment readingOrder="0" shrinkToFit="0" wrapText="1"/>
    </xf>
    <xf borderId="1" fillId="3" fontId="2" numFmtId="0" xfId="0" applyAlignment="1" applyBorder="1" applyFont="1">
      <alignment readingOrder="0" shrinkToFit="0" vertical="bottom" wrapText="0"/>
    </xf>
    <xf borderId="1" fillId="0" fontId="6" numFmtId="164" xfId="0" applyAlignment="1" applyBorder="1" applyFont="1" applyNumberFormat="1">
      <alignment horizontal="righ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1" fillId="2" fontId="6" numFmtId="164" xfId="0" applyAlignment="1" applyBorder="1" applyFont="1" applyNumberFormat="1">
      <alignment horizontal="right" readingOrder="0" shrinkToFit="0" vertical="bottom" wrapText="0"/>
    </xf>
    <xf borderId="1" fillId="0" fontId="2" numFmtId="164" xfId="0" applyAlignment="1" applyBorder="1" applyFont="1" applyNumberFormat="1">
      <alignment horizontal="right" readingOrder="0" shrinkToFit="0" vertical="bottom" wrapText="0"/>
    </xf>
    <xf borderId="1" fillId="2" fontId="2" numFmtId="164" xfId="0" applyAlignment="1" applyBorder="1" applyFont="1" applyNumberFormat="1">
      <alignment horizontal="right" readingOrder="0" shrinkToFit="0" vertical="bottom" wrapText="0"/>
    </xf>
    <xf borderId="1" fillId="4" fontId="2" numFmtId="0" xfId="0" applyAlignment="1" applyBorder="1" applyFill="1" applyFont="1">
      <alignment readingOrder="0" shrinkToFit="0" vertical="bottom" wrapText="1"/>
    </xf>
    <xf borderId="1" fillId="0" fontId="2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 shrinkToFit="0" vertical="bottom" wrapText="0"/>
    </xf>
    <xf borderId="1" fillId="0" fontId="2" numFmtId="164" xfId="0" applyAlignment="1" applyBorder="1" applyFont="1" applyNumberFormat="1">
      <alignment shrinkToFit="0" vertical="bottom" wrapText="0"/>
    </xf>
    <xf borderId="0" fillId="2" fontId="2" numFmtId="0" xfId="0" applyAlignment="1" applyFont="1">
      <alignment readingOrder="0" shrinkToFit="0" vertical="bottom" wrapText="0"/>
    </xf>
    <xf borderId="1" fillId="5" fontId="2" numFmtId="10" xfId="0" applyAlignment="1" applyBorder="1" applyFill="1" applyFont="1" applyNumberFormat="1">
      <alignment horizontal="right" readingOrder="0" shrinkToFit="0" vertical="bottom" wrapText="0"/>
    </xf>
    <xf borderId="1" fillId="2" fontId="2" numFmtId="164" xfId="0" applyAlignment="1" applyBorder="1" applyFont="1" applyNumberFormat="1">
      <alignment readingOrder="0" shrinkToFit="0" vertical="bottom" wrapText="0"/>
    </xf>
    <xf borderId="1" fillId="3" fontId="6" numFmtId="0" xfId="0" applyAlignment="1" applyBorder="1" applyFont="1">
      <alignment readingOrder="0" shrinkToFit="0" vertical="bottom" wrapText="0"/>
    </xf>
    <xf borderId="1" fillId="2" fontId="6" numFmtId="164" xfId="0" applyAlignment="1" applyBorder="1" applyFont="1" applyNumberFormat="1">
      <alignment readingOrder="0" shrinkToFit="0" vertical="bottom" wrapText="0"/>
    </xf>
    <xf borderId="1" fillId="0" fontId="2" numFmtId="164" xfId="0" applyAlignment="1" applyBorder="1" applyFont="1" applyNumberFormat="1">
      <alignment readingOrder="0" shrinkToFit="0" vertical="bottom" wrapText="0"/>
    </xf>
    <xf borderId="1" fillId="0" fontId="2" numFmtId="10" xfId="0" applyAlignment="1" applyBorder="1" applyFont="1" applyNumberFormat="1">
      <alignment readingOrder="0" shrinkToFit="0" vertical="bottom" wrapText="0"/>
    </xf>
    <xf borderId="1" fillId="0" fontId="2" numFmtId="4" xfId="0" applyAlignment="1" applyBorder="1" applyFont="1" applyNumberFormat="1">
      <alignment readingOrder="0" shrinkToFit="0" vertical="bottom" wrapText="0"/>
    </xf>
    <xf borderId="1" fillId="3" fontId="7" numFmtId="0" xfId="0" applyAlignment="1" applyBorder="1" applyFont="1">
      <alignment readingOrder="0"/>
    </xf>
    <xf borderId="1" fillId="2" fontId="7" numFmtId="10" xfId="0" applyBorder="1" applyFont="1" applyNumberFormat="1"/>
    <xf borderId="0" fillId="0" fontId="5" numFmtId="0" xfId="0" applyAlignment="1" applyFont="1">
      <alignment readingOrder="0"/>
    </xf>
    <xf borderId="0" fillId="0" fontId="7" numFmtId="0" xfId="0" applyAlignment="1" applyFont="1">
      <alignment readingOrder="0"/>
    </xf>
    <xf borderId="1" fillId="0" fontId="5" numFmtId="164" xfId="0" applyAlignment="1" applyBorder="1" applyFont="1" applyNumberFormat="1">
      <alignment readingOrder="0"/>
    </xf>
    <xf borderId="1" fillId="0" fontId="7" numFmtId="164" xfId="0" applyBorder="1" applyFont="1" applyNumberFormat="1"/>
    <xf borderId="1" fillId="3" fontId="7" numFmtId="0" xfId="0" applyBorder="1" applyFont="1"/>
    <xf borderId="1" fillId="2" fontId="5" numFmtId="164" xfId="0" applyAlignment="1" applyBorder="1" applyFont="1" applyNumberFormat="1">
      <alignment readingOrder="0"/>
    </xf>
    <xf borderId="1" fillId="5" fontId="7" numFmtId="164" xfId="0" applyBorder="1" applyFont="1" applyNumberFormat="1"/>
    <xf borderId="1" fillId="0" fontId="7" numFmtId="164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moderndadtopic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42.57"/>
    <col customWidth="1" min="2" max="2" width="14.29"/>
    <col customWidth="1" min="3" max="3" width="10.57"/>
    <col customWidth="1" min="4" max="4" width="47.43"/>
    <col customWidth="1" min="5" max="22" width="28.71"/>
  </cols>
  <sheetData>
    <row r="1" ht="24.0" customHeight="1">
      <c r="A1" s="1" t="s">
        <v>0</v>
      </c>
      <c r="B1" s="2"/>
      <c r="C1" s="3"/>
      <c r="D1" s="4" t="s">
        <v>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>
      <c r="A2" s="2" t="s">
        <v>2</v>
      </c>
      <c r="B2" s="6" t="s">
        <v>3</v>
      </c>
      <c r="C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18.75" customHeight="1">
      <c r="A3" s="7" t="s">
        <v>4</v>
      </c>
      <c r="B3" s="8" t="s">
        <v>5</v>
      </c>
      <c r="C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>
      <c r="A4" s="9" t="s">
        <v>6</v>
      </c>
      <c r="B4" s="10">
        <v>135000.0</v>
      </c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>
      <c r="A5" s="9" t="s">
        <v>7</v>
      </c>
      <c r="B5" s="12">
        <v>130000.0</v>
      </c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>
      <c r="A6" s="9" t="s">
        <v>8</v>
      </c>
      <c r="B6" s="13">
        <f>0.2*B5</f>
        <v>26000</v>
      </c>
      <c r="C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>
      <c r="A7" s="9" t="s">
        <v>9</v>
      </c>
      <c r="B7" s="13">
        <f>B5-B6</f>
        <v>104000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>
      <c r="A8" s="9" t="s">
        <v>10</v>
      </c>
      <c r="B8" s="14">
        <v>5000.0</v>
      </c>
      <c r="C8" s="11"/>
      <c r="D8" s="15" t="s">
        <v>11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>
      <c r="A9" s="9" t="s">
        <v>12</v>
      </c>
      <c r="B9" s="13">
        <f>0.05*B5</f>
        <v>6500</v>
      </c>
      <c r="C9" s="11"/>
      <c r="D9" s="16" t="s">
        <v>13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>
      <c r="A10" s="9" t="s">
        <v>14</v>
      </c>
      <c r="B10" s="12">
        <v>1350.0</v>
      </c>
      <c r="C10" s="11"/>
      <c r="D10" s="17" t="s">
        <v>15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>
      <c r="A11" s="9" t="s">
        <v>16</v>
      </c>
      <c r="B11" s="12">
        <v>1500.0</v>
      </c>
      <c r="C11" s="11"/>
      <c r="D11" s="17" t="s">
        <v>17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>
      <c r="A12" s="9" t="s">
        <v>18</v>
      </c>
      <c r="B12" s="12">
        <v>496.51</v>
      </c>
      <c r="C12" s="11"/>
      <c r="D12" s="17" t="s">
        <v>19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>
      <c r="A13" s="9" t="s">
        <v>20</v>
      </c>
      <c r="B13" s="13">
        <f>B6+B8+B9</f>
        <v>37500</v>
      </c>
      <c r="C13" s="11"/>
      <c r="D13" s="17" t="s">
        <v>21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>
      <c r="A14" s="9"/>
      <c r="B14" s="13"/>
      <c r="C14" s="11"/>
      <c r="D14" s="17" t="s">
        <v>22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>
      <c r="A15" s="9" t="s">
        <v>23</v>
      </c>
      <c r="B15" s="13">
        <f t="shared" ref="B15:B16" si="1">0.35*B10</f>
        <v>472.5</v>
      </c>
      <c r="C15" s="11"/>
      <c r="D15" s="17" t="s">
        <v>24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>
      <c r="A16" s="9" t="s">
        <v>25</v>
      </c>
      <c r="B16" s="13">
        <f t="shared" si="1"/>
        <v>525</v>
      </c>
      <c r="C16" s="11"/>
      <c r="D16" s="17" t="s">
        <v>26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>
      <c r="A17" s="9" t="s">
        <v>27</v>
      </c>
      <c r="B17" s="18">
        <f>B10-(B15+B12)</f>
        <v>380.99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>
      <c r="A18" s="9" t="s">
        <v>28</v>
      </c>
      <c r="B18" s="18">
        <f>B11-(B12+B16)</f>
        <v>478.49</v>
      </c>
      <c r="C18" s="11"/>
      <c r="D18" s="19" t="s">
        <v>29</v>
      </c>
      <c r="E18" s="1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>
      <c r="A19" s="9" t="s">
        <v>30</v>
      </c>
      <c r="B19" s="18">
        <f t="shared" ref="B19:B20" si="2">12*B17*0.9</f>
        <v>4114.692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>
      <c r="A20" s="9" t="s">
        <v>31</v>
      </c>
      <c r="B20" s="18">
        <f t="shared" si="2"/>
        <v>5167.692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>
      <c r="A21" s="9" t="s">
        <v>32</v>
      </c>
      <c r="B21" s="20">
        <f>(B19)/(B6+B8+B9)</f>
        <v>0.10972512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>
      <c r="A22" s="9" t="s">
        <v>33</v>
      </c>
      <c r="B22" s="21">
        <f>1526/12</f>
        <v>127.1666667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>
      <c r="A23" s="9" t="s">
        <v>34</v>
      </c>
      <c r="B23" s="21">
        <f>1591/12</f>
        <v>132.5833333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>
      <c r="A24" s="22" t="s">
        <v>35</v>
      </c>
      <c r="B24" s="23">
        <f>0.08*B10</f>
        <v>108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>
      <c r="A25" s="9" t="s">
        <v>36</v>
      </c>
      <c r="B25" s="24">
        <f>B22+B23+B24</f>
        <v>367.75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>
      <c r="A26" s="9" t="s">
        <v>37</v>
      </c>
      <c r="B26" s="25">
        <f>B7/B5</f>
        <v>0.8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>
      <c r="A27" s="9"/>
      <c r="B27" s="2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>
      <c r="A28" s="9" t="s">
        <v>38</v>
      </c>
      <c r="B28" s="26">
        <f>B10/(B12+B22+B23)</f>
        <v>1.785100362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>
      <c r="A29" s="27" t="s">
        <v>39</v>
      </c>
      <c r="B29" s="28">
        <f>(B46/B41)/5</f>
        <v>0.1572687646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>
      <c r="A30" s="27" t="s">
        <v>40</v>
      </c>
      <c r="B30" s="31">
        <v>132500.0</v>
      </c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>
      <c r="A31" s="27" t="s">
        <v>41</v>
      </c>
      <c r="B31" s="32">
        <f t="shared" ref="B31:B35" si="3">(B30*0.03)+B30</f>
        <v>136475</v>
      </c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>
      <c r="A32" s="27" t="s">
        <v>42</v>
      </c>
      <c r="B32" s="32">
        <f t="shared" si="3"/>
        <v>140569.25</v>
      </c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>
      <c r="A33" s="27" t="s">
        <v>43</v>
      </c>
      <c r="B33" s="32">
        <f t="shared" si="3"/>
        <v>144786.3275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>
      <c r="A34" s="27" t="s">
        <v>44</v>
      </c>
      <c r="B34" s="32">
        <f t="shared" si="3"/>
        <v>149129.9173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>
      <c r="A35" s="27" t="s">
        <v>45</v>
      </c>
      <c r="B35" s="32">
        <f t="shared" si="3"/>
        <v>153603.8148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>
      <c r="A36" s="33"/>
      <c r="B36" s="32"/>
    </row>
    <row r="37">
      <c r="A37" s="33"/>
      <c r="B37" s="32"/>
    </row>
    <row r="38">
      <c r="A38" s="27" t="s">
        <v>46</v>
      </c>
      <c r="B38" s="32">
        <f>B35</f>
        <v>153603.8148</v>
      </c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>
      <c r="A39" s="27" t="s">
        <v>47</v>
      </c>
      <c r="B39" s="32">
        <f>(0.1*B38)</f>
        <v>15360.38148</v>
      </c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>
      <c r="A40" s="27" t="s">
        <v>48</v>
      </c>
      <c r="B40" s="34">
        <v>91829.0</v>
      </c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>
      <c r="A41" s="27" t="s">
        <v>49</v>
      </c>
      <c r="B41" s="35">
        <f>B6+B8+B9</f>
        <v>37500</v>
      </c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</row>
    <row r="42">
      <c r="A42" s="27" t="s">
        <v>50</v>
      </c>
      <c r="B42" s="32">
        <f>B38-B39-B40-B41</f>
        <v>8914.43336</v>
      </c>
      <c r="C42" s="2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</row>
    <row r="43">
      <c r="A43" s="33"/>
      <c r="B43" s="32"/>
    </row>
    <row r="44">
      <c r="A44" s="27" t="s">
        <v>51</v>
      </c>
      <c r="B44" s="36">
        <f>5*B19</f>
        <v>20573.46</v>
      </c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>
      <c r="A45" s="27" t="s">
        <v>52</v>
      </c>
      <c r="B45" s="32">
        <f>B42</f>
        <v>8914.43336</v>
      </c>
      <c r="C45" s="2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>
      <c r="A46" s="27" t="s">
        <v>53</v>
      </c>
      <c r="B46" s="35">
        <f>B44+B45</f>
        <v>29487.89336</v>
      </c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>
      <c r="A47" s="33"/>
      <c r="B47" s="32"/>
    </row>
  </sheetData>
  <hyperlinks>
    <hyperlink r:id="rId1" ref="D1"/>
  </hyperlinks>
  <drawing r:id="rId2"/>
</worksheet>
</file>